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徹\Documents\研究(終了）\z score project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U2" i="1" s="1"/>
  <c r="P2" i="1"/>
  <c r="T2" i="1" s="1"/>
  <c r="O2" i="1"/>
  <c r="S2" i="1" s="1"/>
  <c r="N2" i="1"/>
  <c r="R2" i="1" s="1"/>
  <c r="M2" i="1"/>
  <c r="L2" i="1"/>
  <c r="K2" i="1"/>
  <c r="J2" i="1"/>
  <c r="I2" i="1"/>
  <c r="AP2" i="1" s="1"/>
  <c r="AA2" i="1" l="1"/>
  <c r="AE2" i="1"/>
  <c r="AI2" i="1"/>
  <c r="AM2" i="1"/>
  <c r="X2" i="1"/>
  <c r="AB2" i="1"/>
  <c r="AF2" i="1"/>
  <c r="AJ2" i="1"/>
  <c r="AN2" i="1"/>
  <c r="W2" i="1"/>
  <c r="Y2" i="1"/>
  <c r="AC2" i="1"/>
  <c r="AG2" i="1"/>
  <c r="AK2" i="1"/>
  <c r="AO2" i="1"/>
  <c r="V2" i="1"/>
  <c r="Z2" i="1"/>
  <c r="AD2" i="1"/>
  <c r="AH2" i="1"/>
  <c r="AL2" i="1"/>
</calcChain>
</file>

<file path=xl/sharedStrings.xml><?xml version="1.0" encoding="utf-8"?>
<sst xmlns="http://schemas.openxmlformats.org/spreadsheetml/2006/main" count="42" uniqueCount="42">
  <si>
    <t>Patient ID
(optional)</t>
    <phoneticPr fontId="2"/>
  </si>
  <si>
    <t>Height
(cm)</t>
    <phoneticPr fontId="2"/>
  </si>
  <si>
    <t>Weight
(kg)</t>
    <phoneticPr fontId="2"/>
  </si>
  <si>
    <t>Gender
Male 1
Female 2</t>
    <phoneticPr fontId="2"/>
  </si>
  <si>
    <t>Proximal_RCA
(mm)</t>
    <phoneticPr fontId="2"/>
  </si>
  <si>
    <t>LMCA
(mm)</t>
    <phoneticPr fontId="2"/>
  </si>
  <si>
    <t>Proximal_LAD
(mm)</t>
    <phoneticPr fontId="2"/>
  </si>
  <si>
    <t>Proximal_LCX
(mm)</t>
    <phoneticPr fontId="2"/>
  </si>
  <si>
    <r>
      <t>BSA
(m</t>
    </r>
    <r>
      <rPr>
        <vertAlign val="super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>)</t>
    </r>
    <phoneticPr fontId="2"/>
  </si>
  <si>
    <t>Proximal RCA
LMS_Z_Score</t>
    <phoneticPr fontId="2"/>
  </si>
  <si>
    <t>LMCA
LMS_Z_Score</t>
    <phoneticPr fontId="2"/>
  </si>
  <si>
    <t>Proximal_LAD
LMS_Z_Score</t>
    <phoneticPr fontId="2"/>
  </si>
  <si>
    <t>Proximal_LCX
LMS_Z_Score</t>
    <phoneticPr fontId="2"/>
  </si>
  <si>
    <t>Proximal RCA
LMS_Z=0</t>
    <phoneticPr fontId="2"/>
  </si>
  <si>
    <t>LMCA
LMS_Z=0</t>
    <phoneticPr fontId="2"/>
  </si>
  <si>
    <t>Proximal_LAD
LMS_Z=0</t>
    <phoneticPr fontId="2"/>
  </si>
  <si>
    <t>Proximal_LCX
LMS_Z=0</t>
    <phoneticPr fontId="2"/>
  </si>
  <si>
    <t>Proximal_RCA
Ratio</t>
    <phoneticPr fontId="2"/>
  </si>
  <si>
    <t>LMCA
Ratio</t>
    <phoneticPr fontId="2"/>
  </si>
  <si>
    <t>Proximal_LAD
Ratio</t>
    <phoneticPr fontId="2"/>
  </si>
  <si>
    <t>Proximal_LCX
Ratio</t>
    <phoneticPr fontId="2"/>
  </si>
  <si>
    <t>Proximal_RCA
Zorji
Z_Score</t>
    <phoneticPr fontId="2"/>
  </si>
  <si>
    <t>Proximal_RCA
Kurotobi
Z_Score</t>
    <phoneticPr fontId="2"/>
  </si>
  <si>
    <t>Proximal_RCA
Tan
Z_Score</t>
    <phoneticPr fontId="2"/>
  </si>
  <si>
    <t>Proximal_RCA
AHA
Z_Score</t>
    <phoneticPr fontId="2"/>
  </si>
  <si>
    <t>Proximal_RCA
McCrindle
Z_Score</t>
    <phoneticPr fontId="2"/>
  </si>
  <si>
    <t>Proximal_RCA
Olivieri
Z_Score</t>
    <phoneticPr fontId="2"/>
  </si>
  <si>
    <t>Proximal_RCA
Dallaire
Z_Score</t>
    <phoneticPr fontId="2"/>
  </si>
  <si>
    <t>LMCA
Zorji
Z_Score</t>
    <phoneticPr fontId="2"/>
  </si>
  <si>
    <t>LMCA
Kurotobi
Z_Score</t>
    <phoneticPr fontId="2"/>
  </si>
  <si>
    <t>LMCA
Tan
Z_Score</t>
    <phoneticPr fontId="2"/>
  </si>
  <si>
    <t>LMCA
AHA
Z_Score</t>
    <phoneticPr fontId="2"/>
  </si>
  <si>
    <t>LMCA
McCrindle
Z_Score</t>
    <phoneticPr fontId="2"/>
  </si>
  <si>
    <t>LMCA
Olivieri
Z_Score</t>
    <phoneticPr fontId="2"/>
  </si>
  <si>
    <t>LMCA
Dallaire
Z_Score</t>
    <phoneticPr fontId="2"/>
  </si>
  <si>
    <t>Proximal_LAD
Zorji
Z_Score</t>
    <phoneticPr fontId="2"/>
  </si>
  <si>
    <t>Proximal_LAD
Kurotobi
Z_Score</t>
    <phoneticPr fontId="2"/>
  </si>
  <si>
    <t>Proximal_LAD
AHA
Z_Score</t>
    <phoneticPr fontId="2"/>
  </si>
  <si>
    <t>Proximal_LAD
McCrindle
Z_Score</t>
    <phoneticPr fontId="2"/>
  </si>
  <si>
    <t>Proximal_LAD
Olivieri
Z_Score</t>
    <phoneticPr fontId="2"/>
  </si>
  <si>
    <t>Proximal_LAD
Dallaire
Z_Score</t>
    <phoneticPr fontId="2"/>
  </si>
  <si>
    <t>Proximal_LCX
Dallaire
Z_Score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</si>
</sst>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3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76" fontId="1" fillId="2" borderId="0" xfId="1" applyNumberFormat="1" applyFont="1" applyFill="1" applyBorder="1" applyAlignment="1" applyProtection="1">
      <alignment horizontal="center" vertical="center" wrapText="1"/>
    </xf>
    <xf numFmtId="177" fontId="1" fillId="3" borderId="0" xfId="1" applyNumberFormat="1" applyFont="1" applyFill="1" applyBorder="1" applyAlignment="1" applyProtection="1">
      <alignment horizontal="center" vertical="center" wrapText="1"/>
    </xf>
    <xf numFmtId="176" fontId="1" fillId="4" borderId="0" xfId="1" applyNumberFormat="1" applyFont="1" applyFill="1" applyBorder="1" applyAlignment="1" applyProtection="1">
      <alignment horizontal="center" vertical="center" wrapText="1"/>
    </xf>
    <xf numFmtId="0" fontId="1" fillId="4" borderId="0" xfId="1" applyFont="1" applyFill="1" applyBorder="1" applyAlignment="1" applyProtection="1">
      <alignment horizontal="center" vertical="center" wrapText="1"/>
    </xf>
    <xf numFmtId="4" fontId="1" fillId="5" borderId="0" xfId="1" applyNumberFormat="1" applyFont="1" applyFill="1" applyBorder="1" applyAlignment="1" applyProtection="1">
      <alignment horizontal="center" vertical="center" wrapText="1"/>
    </xf>
    <xf numFmtId="4" fontId="1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/>
    </xf>
    <xf numFmtId="3" fontId="8" fillId="0" borderId="0" xfId="2" applyNumberFormat="1" applyFont="1" applyBorder="1" applyProtection="1">
      <protection locked="0"/>
    </xf>
    <xf numFmtId="178" fontId="8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7" fontId="6" fillId="6" borderId="0" xfId="1" applyNumberFormat="1" applyFont="1" applyFill="1" applyBorder="1" applyAlignment="1" applyProtection="1">
      <alignment horizontal="center" vertical="center"/>
    </xf>
    <xf numFmtId="176" fontId="9" fillId="7" borderId="0" xfId="1" applyNumberFormat="1" applyFont="1" applyFill="1" applyBorder="1" applyAlignment="1" applyProtection="1">
      <alignment horizontal="center" vertical="center"/>
    </xf>
    <xf numFmtId="2" fontId="9" fillId="7" borderId="0" xfId="1" applyNumberFormat="1" applyFont="1" applyFill="1" applyBorder="1" applyAlignment="1" applyProtection="1">
      <alignment horizontal="center" vertical="center"/>
    </xf>
    <xf numFmtId="4" fontId="6" fillId="8" borderId="0" xfId="1" applyNumberFormat="1" applyFont="1" applyFill="1" applyBorder="1" applyAlignment="1" applyProtection="1">
      <alignment horizontal="center" vertical="center"/>
    </xf>
    <xf numFmtId="4" fontId="6" fillId="9" borderId="0" xfId="1" applyNumberFormat="1" applyFont="1" applyFill="1" applyBorder="1" applyAlignment="1" applyProtection="1">
      <alignment horizontal="center" vertical="center"/>
    </xf>
    <xf numFmtId="4" fontId="6" fillId="9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Border="1">
      <alignment vertical="center"/>
    </xf>
  </cellXfs>
  <cellStyles count="3">
    <cellStyle name="標準" xfId="0" builtinId="0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tabSelected="1" workbookViewId="0">
      <selection activeCell="D19" sqref="D19"/>
    </sheetView>
  </sheetViews>
  <sheetFormatPr defaultRowHeight="13.5" x14ac:dyDescent="0.15"/>
  <sheetData>
    <row r="1" spans="1:42" s="9" customFormat="1" ht="5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8" t="s">
        <v>41</v>
      </c>
    </row>
    <row r="2" spans="1:42" s="20" customFormat="1" ht="12.75" x14ac:dyDescent="0.2">
      <c r="A2" s="10"/>
      <c r="B2" s="11"/>
      <c r="C2" s="11"/>
      <c r="D2" s="12"/>
      <c r="E2" s="13"/>
      <c r="F2" s="13"/>
      <c r="G2" s="13"/>
      <c r="H2" s="13"/>
      <c r="I2" s="14" t="str">
        <f>IF(ISERROR(1/(C2*B2)),"",0.024265*POWER(C2,0.5378)*POWER(B2,0.3964))</f>
        <v/>
      </c>
      <c r="J2" s="15" t="str">
        <f>IF(ISERROR(1/($C2*$B2*$D2*$E2)),"",IF($D2=1,(($E2/(0.0183*(0.0242654*(($C2)^0.5378)*(($B2)^0.3964))^6 - 0.1867*(0.0242654*(($C2)^0.5378)*(($B2)^0.3964))^5 + 0.7132*(0.0242654*(($C2)^0.5378)*(($B2)^0.3964))^4 - 1.1982*(0.0242654*(($C2)^0.5378)*(($B2)^0.3964))^3 + 0.6038*(0.0242654*(($C2)^0.5378)*(($B2)^0.3964))^2 + 1.6558*(0.0242654*(($C2)^0.5378)*(($B2)^0.3964)) + 0.7517))^(0.292)-1)/(0.292*0.174),(($E2/(0.0363*(0.0242654*(($C2)^0.5378)*(($B2)^0.3964))^6 - 0.3503*(0.0242654*(($C2)^0.5378)*(($B2)^0.3964))^5 + 1.2615*(0.0242654*(($C2)^0.5378)*(($B2)^0.3964))^4 - 2.0255*(0.0242654*(($C2)^0.5378)*(($B2)^0.3964))^3 + 1.1301*(0.0242654*(($C2)^0.5378)*(($B2)^0.3964))^2 + 1.4256*(0.0242654*(($C2)^0.5378)*(($B2)^0.3964)) + 0.7727))^(0.607)-1)/(0.607*0.17)))</f>
        <v/>
      </c>
      <c r="K2" s="15" t="str">
        <f>IF(ISERROR(1/($C2*$B2*$D2*$F2)),"",IF($D2=1,(($F2/(0.076*(0.0242654*(($C2)^0.5378)*(($B2)^0.3964))^6 - 0.6549*(0.0242654*(($C2)^0.5378)*(($B2)^0.3964))^5 + 2.1792*(0.0242654*(($C2)^0.5378)*(($B2)^0.3964))^4 - 3.3446*(0.0242654*(($C2)^0.5378)*(($B2)^0.3964))^3 + 1.916*(0.0242654*(($C2)^0.5378)*(($B2)^0.3964))^2 + 1.5869*(0.0242654*(($C2)^0.5378)*(($B2)^0.3964)) + 0.933))^(0.336)-1)/(0.336*0.151),((($F2/(0.1738*(0.0242654*(($C2)^0.5378)*((B2)^0.3964))^6 - 1.4226*(0.0242654*(($C2)^0.5378)*(($B2)^0.3964))^5 + 4.5095*(0.0242654*(($C2)^0.5378)*(($B2)^0.3964))^4 - 6.7646*(0.0242654*(($C2)^0.5378)*(($B2)^0.3964))^3 + 4.3972*(0.0242654*(($C2)^0.5378)*(($B2)^0.3964))^2 + 0.662*(0.0242654*(($C2)^0.5378)*(($B2)^0.3964)) + 1.0021))^(0.363))-1)/(0.363*(-0.0002*(0.0242654*(($C2)^0.5378)*(($B2)^0.3964))^6 + 0.0014*(0.0242654*(($C2)^0.5378)*(($B2)^0.3964))^5 - 0.0032*(0.0242654*(($C2)^0.5378)*(($B2)^0.3964))^4 + 0.0032*(0.0242654*(($C2)^0.5378)*(($B2)^0.3964))^3 + 0.0021*(0.0242654*(($C2)^0.5378)*(($B2)^0.3964))^2 - 0.0367*(0.0242654*(($C2)^0.5378)*(($B2)^0.3964)) + 0.1819))))</f>
        <v/>
      </c>
      <c r="L2" s="15" t="str">
        <f>IF(ISERROR(1/($C2*$B2*$D2*$G2)),"",IF(D2=1,((G2/(0.0755*(0.0242654*((C2)^0.5378)*((B2)^0.3964))^6 - 0.5537*(0.0242654*((C2)^0.5378)*((B2)^0.3964))^5 + 1.4885*(0.0242654*((C2)^0.5378)*((B2)^0.3964))^4 - 1.6204*(0.0242654*((C2)^0.5378)*((B2)^0.3964))^3 + 0.155*(0.0242654*((C2)^0.5378)*((B2)^0.3964))^2 + 2.0239*(0.0242654*((C2)^0.5378)*((B2)^0.3964)) + 0.633))^(0.6481*(0.0242654*((C2)^0.5378)*((B2)^0.3964)) - 0.3205)-1)/((0.6481*(0.0242654*((C2)^0.5378)*((B2)^0.3964)) - 0.3205)*(0.0298*(0.0242654*((C2)^0.5378)*((B2)^0.3964))^6 - 0.2189*(0.0242654*((C2)^0.5378)*((B2)^0.3964))^5 + 0.5974*(0.0242654*((C2)^0.5378)*((B2)^0.3964))^4 - 0.7135*(0.0242654*((C2)^0.5378)*((B2)^0.3964))^3 + 0.2947*(0.0242654*((C2)^0.5378)*((B2)^0.3964))^2 + 0.0411*(0.0242654*((C2)^0.5378)*((B2)^0.3964)) + 0.1459)),(((G2/(0.1611*(0.0242654*((C2)^0.5378)*((B2)^0.3964))^6 - 1.2491*(0.0242654*((C2)^0.5378)*((B2)^0.3964))^5 + 3.683*(0.0242654*((C2)^0.5378)*((B2)^0.3964))^4 - 4.9471*(0.0242654*((C2)^0.5378)*((B2)^0.3964))^3 + 2.5568*(0.0242654*((C2)^0.5378)*((B2)^0.3964))^2 + 1.1944*(0.0242654*((C2)^0.5378)*((B2)^0.3964)) + 0.7109))^0.204)-1)/(0.204*0.168)))</f>
        <v/>
      </c>
      <c r="M2" s="15" t="str">
        <f>IF(ISERROR(1/($C2*$B2*$D2*$H2)),"",IF(D2=1,((H2/(0.078*(0.0242654*((C2)^0.5378)*((B2)^0.3964))^6 - 0.5761*(0.0242654*((C2)^0.5378)*((B2)^0.3964))^5 + 1.5481*(0.0242654*((C2)^0.5378)*((B2)^0.3964))^4 - 1.6499*(0.0242654*((C2)^0.5378)*((B2)^0.3964))^3 + 0.0767*(0.0242654*((C2)^0.5378)*((B2)^0.3964))^2 + 1.9436*(0.0242654*((C2)^0.5378)*((B2)^0.3964)) + 0.5294))^(0.4536*(0.0242654*((C2)^0.5378)*((B2)^0.3964)) - 0.2542)-1)/((0.4536*(0.0242654*((C2)^0.5378)*((B2)^0.3964)) - 0.2542)*(0.0011*(0.0242654*((C2)^0.5378)*((B2)^0.3964))^6 - 0.0081*(0.0242654*((C2)^0.5378)*((B2)^0.3964))^5 + 0.0239*(0.0242654*((C2)^0.5378)*((B2)^0.3964))^4 - 0.0351*(0.0242654*((C2)^0.5378)*((B2)^0.3964))^3 + 0.0267*(0.0242654*((C2)^0.5378)*((B2)^0.3964))^2 - 0.0037*(0.0242654*((C2)^0.5378)*((B2)^0.3964)) + 0.2009)),(((H2/(0.0495*(0.0242654*((C2)^0.5378)*((B2)^0.3964))^6 - 0.4345*(0.0242654*((C2)^0.5378)*((B2)^0.3964))^5 + 1.4492*(0.0242654*((C2)^0.5378)*((B2)^0.3964))^4 - 2.188*(0.0242654*((C2)^0.5378)*((B2)^0.3964))^3 + 1.1905*(0.0242654*((C2)^0.5378)*((B2)^0.3964))^2 + 1.1956*(0.0242654*((C2)^0.5378)*((B2)^0.3964)) + 0.6348))^(0.6683*(0.0242654*((C2)^0.5378)*((B2)^0.3964)) - 0.2618))-1)/((0.6683*(0.0242654*((C2)^0.5378)*((B2)^0.3964)) - 0.2618)*0.2)))</f>
        <v/>
      </c>
      <c r="N2" s="15" t="str">
        <f>IF(ISERROR(1/($C2*$B2*$D2*$E2)),"",IF(D2=1,((0.0183*(0.0242654*((C2)^0.5378)*((B2)^0.3964))^6 - 0.1867*(0.0242654*((C2)^0.5378)*((B2)^0.3964))^5 + 0.7132*(0.0242654*((C2)^0.5378)*((B2)^0.3964))^4 - 1.1982*(0.0242654*((C2)^0.5378)*((B2)^0.3964))^3 + 0.6038*(0.0242654*((C2)^0.5378)*((B2)^0.3964))^2 + 1.6558*(0.0242654*((C2)^0.5378)*((B2)^0.3964)) + 0.7517)*1^(1/0.292)),((0.0363*(0.0242654*((C2)^0.5378)*((B2)^0.3964))^6 - 0.3503*(0.0242654*((C2)^0.5378)*((B2)^0.3964))^5 + 1.2615*(0.0242654*((C2)^0.5378)*((B2)^0.3964))^4 - 2.0255*(0.0242654*((C2)^0.5378)*((B2)^0.3964))^3 + 1.1301*(0.0242654*((C2)^0.5378)*((B2)^0.3964))^2 + 1.4256*(0.0242654*((C2)^0.5378)*((B2)^0.3964)) + 0.7727)*1^(1/0.607))))</f>
        <v/>
      </c>
      <c r="O2" s="15" t="str">
        <f>IF(ISERROR(1/($C2*$B2*$D2*$F2)),"",IF(D2=1,((0.076*(0.0242654*((C2)^0.5378)*((B2)^0.3964))^6 - 0.6549*(0.0242654*((C2)^0.5378)*((B2)^0.3964))^5 + 2.1792*(0.0242654*((C2)^0.5378)*((B2)^0.3964))^4 - 3.3446*(0.0242654*((C2)^0.5378)*((B2)^0.3964))^3 + 1.916*(0.0242654*((C2)^0.5378)*((B2)^0.3964))^2 + 1.5869*(0.0242654*((C2)^0.5378)*((B2)^0.3964)) + 0.933)*1^(1/0.336)),((0.1738*(0.0242654*((C2)^0.5378)*((B2)^0.3964))^6 - 1.4226*(0.0242654*((C2)^0.5378)*((B2)^0.3964))^5 + 4.5095*(0.0242654*((C2)^0.5378)*((B2)^0.3964))^4 - 6.7646*(0.0242654*((C2)^0.5378)*((B2)^0.3964))^3 + 4.3972*(0.0242654*((C2)^0.5378)*((B2)^0.3964))^2 + 0.662*(0.0242654*((C2)^0.5378)*((B2)^0.3964)) + 1.0021)*1^(1/0.363))))</f>
        <v/>
      </c>
      <c r="P2" s="15" t="str">
        <f>IF(ISERROR(1/($C2*$B2*$D2*$G2)),"",IF(D2=1,((0.0755*(0.0242654*((C2)^0.5378)*((B2)^0.3964))^6 - 0.5537*(0.0242654*((C2)^0.5378)*((B2)^0.3964))^5 + 1.4885*(0.0242654*((C2)^0.5378)*((B2)^0.3964))^4 - 1.6204*(0.0242654*((C2)^0.5378)*((B2)^0.3964))^3 + 0.155*(0.0242654*((C2)^0.5378)*((B2)^0.3964))^2 + 2.0239*(0.0242654*((C2)^0.5378)*((B2)^0.3964)) + 0.633)*1^(1/(0.6481*(0.0242654*((C2)^0.5378)*((B2)^0.3964)) - 0.3205))),((0.1611*(0.0242654*((C2)^0.5378)*((B2)^0.3964))^6 - 1.2491*(0.0242654*((C2)^0.5378)*((B2)^0.3964))^5 + 3.683*(0.0242654*((C2)^0.5378)*((B2)^0.3964))^4 - 4.9471*(0.0242654*((C2)^0.5378)*((B2)^0.3964))^3 + 2.5568*(0.0242654*((C2)^0.5378)*((B2)^0.3964))^2 + 1.1944*(0.0242654*((C2)^0.5378)*((B2)^0.3964)) + 0.7109)*1^(1/0.204))))</f>
        <v/>
      </c>
      <c r="Q2" s="15" t="str">
        <f>IF(ISERROR(1/($C2*$B2*$D2*$H2)),"",IF(D2=1,((0.078*(0.0242654*((C2)^0.5378)*((B2)^0.3964))^6 - 0.5761*(0.0242654*((C2)^0.5378)*((B2)^0.3964))^5 + 1.5481*(0.0242654*((C2)^0.5378)*((B2)^0.3964))^4 - 1.6499*(0.0242654*((C2)^0.5378)*((B2)^0.3964))^3 + 0.0767*(0.0242654*((C2)^0.5378)*((B2)^0.3964))^2 + 1.9436*(0.0242654*((C2)^0.5378)*((B2)^0.3964)) + 0.5294)*1^(1/(0.4536*(0.0242654*((C2)^0.5378)*((B2)^0.3964)) - 0.2542))),((0.0495*(0.0242654*((C2)^0.5378)*((B2)^0.3964))^6 - 0.4345*(0.0242654*((C2)^0.5378)*((B2)^0.3964))^5 + 1.4492*(0.0242654*((C2)^0.5378)*((B2)^0.3964))^4 - 2.188*(0.0242654*((C2)^0.5378)*((B2)^0.3964))^3 + 1.1905*(0.0242654*((C2)^0.5378)*((B2)^0.3964))^2 + 1.1956*(0.0242654*((C2)^0.5378)*((B2)^0.3964)) + 0.6348)*1^(1/(0.6683*(0.0242654*((C2)^0.5378)*((B2)^0.3964)) - 0.2618)))))</f>
        <v/>
      </c>
      <c r="R2" s="16" t="str">
        <f t="shared" ref="R2:U2" si="0">IFERROR(E2/N2,"")</f>
        <v/>
      </c>
      <c r="S2" s="16" t="str">
        <f t="shared" si="0"/>
        <v/>
      </c>
      <c r="T2" s="16" t="str">
        <f t="shared" si="0"/>
        <v/>
      </c>
      <c r="U2" s="16" t="str">
        <f t="shared" si="0"/>
        <v/>
      </c>
      <c r="V2" s="17" t="str">
        <f>IF(ISERROR(1/($I2*$E2)),"",($E2-1.503-0.499*$I2)/0.398)</f>
        <v/>
      </c>
      <c r="W2" s="17" t="str">
        <f>IF(ISERROR(1/($I2*$E2)),"",($E2-0.871-1.187*$I2)/0.48)</f>
        <v/>
      </c>
      <c r="X2" s="17" t="str">
        <f>IF(ISERROR(1/($I2*$E2*$D2)),"",IF($D2=2, ($E2-0.696-1.415*$I2)/0.173, (IF($D2=1, ($E2-0.742-1.431*$I2)/0.2,""))))</f>
        <v/>
      </c>
      <c r="Y2" s="17" t="str">
        <f t="shared" ref="Y2" si="1">IF(ISERROR(1/($I2*$E2)),"",(E2-(2.475*(I2^0.44618)-0.1082))/(0.2572+(0.1336*(I2))))</f>
        <v/>
      </c>
      <c r="Z2" s="17" t="str">
        <f t="shared" ref="Z2" si="2">IF(ISERROR(1/($I2*$E2)),"",(E2-(2.6117*(I2^0.39992)-0.2756))/(0.2407+(0.1597*(I2))))</f>
        <v/>
      </c>
      <c r="AA2" s="17" t="str">
        <f t="shared" ref="AA2" si="3">IF(ISERROR(1/($I2*$E2)),"",(LN(E2/10)+1.46115-0.3787*LN(I2))/SQRT(0.040172))</f>
        <v/>
      </c>
      <c r="AB2" s="17" t="str">
        <f t="shared" ref="AB2" si="4">IF(ISERROR(1/($I2*$E2)),"",(E2+0.3039-2.7521*SQRT(I2))/(0.1626+(0.2881*SQRT(I2))))</f>
        <v/>
      </c>
      <c r="AC2" s="18" t="str">
        <f t="shared" ref="AC2" si="5">IF(ISERROR(1/($I2*$F2)),"",(F2-1.688-0.995*I2)/0.42)</f>
        <v/>
      </c>
      <c r="AD2" s="18" t="str">
        <f t="shared" ref="AD2" si="6">IF(ISERROR(1/($I2*$F2)),"",(F2-1.219-1.339*I2)/0.57)</f>
        <v/>
      </c>
      <c r="AE2" s="18" t="str">
        <f>IF(ISERROR(1/($I2*$F2*$D2)),"",IF($D2=2, ($F2-0.925-1.545*$I2)/0.174, (IF($D2=1, ($F2-0.981-1.527*$I2)/0.203,""))))</f>
        <v/>
      </c>
      <c r="AF2" s="18" t="str">
        <f t="shared" ref="AF2" si="7">IF(ISERROR(1/($I2*$F2)),"",($F2-(3.1471*(I2^0.36783)-0.2449))/(0.2974+0.1649*I2))</f>
        <v/>
      </c>
      <c r="AG2" s="18" t="str">
        <f t="shared" ref="AG2" si="8">IF(ISERROR(1/($I2*$F2)),"",(F2-(3.1747*(I2^0.36008)-0.2887))/(0.304+0.1514*I2))</f>
        <v/>
      </c>
      <c r="AH2" s="18" t="str">
        <f t="shared" ref="AH2" si="9">IF(ISERROR(1/($I2*$F2)),"",(LN(F2/10)+1.31625-0.37442*LN(I2))/SQRT(0.028467))</f>
        <v/>
      </c>
      <c r="AI2" s="18" t="str">
        <f t="shared" ref="AI2" si="10">IF(ISERROR(1/($I2*$F2)),"",(F2+0.1817-2.9238*SQRT(I2))/(0.1801+(0.253*SQRT(I2))))</f>
        <v/>
      </c>
      <c r="AJ2" s="17" t="str">
        <f t="shared" ref="AJ2" si="11">IF(ISERROR(1/($I2*$G2)),"",(G2-1.186-0.82*I2)/0.356)</f>
        <v/>
      </c>
      <c r="AK2" s="17" t="str">
        <f t="shared" ref="AK2" si="12">IF(ISERROR(1/($I2*$G2)),"",(G2-0.863-1.276*I2)/0.48)</f>
        <v/>
      </c>
      <c r="AL2" s="17" t="str">
        <f t="shared" ref="AL2" si="13">IF(ISERROR(1/($I2*$G2)),"",($G2-(2.452*(I2^0.41217)-0.1156))/(0.1707+0.1453*I2))</f>
        <v/>
      </c>
      <c r="AM2" s="17" t="str">
        <f t="shared" ref="AM2" si="14">IF(ISERROR(1/($I2*$G2)),"",(G2-(2.6108*(I2^0.37893)-0.2852))/(0.1465+0.1996*I2))</f>
        <v/>
      </c>
      <c r="AN2" s="17" t="str">
        <f t="shared" ref="AN2" si="15">IF(ISERROR(1/($I2*$G2)),"",(LN(G2/10)+1.50927-0.41164*LN(I2))/SQRT(0.033031))</f>
        <v/>
      </c>
      <c r="AO2" s="17" t="str">
        <f t="shared" ref="AO2" si="16">IF(ISERROR(1/($I2*$G2)),"",(G2+0.1502-2.2672*SQRT(I2))/(0.1709+(0.2293*SQRT(I2))))</f>
        <v/>
      </c>
      <c r="AP2" s="19" t="str">
        <f t="shared" ref="AP2" si="17">IF(ISERROR(1/($I2*$H2)),"",(H2+0.2716-2.3458*SQRT(I2))/(0.1142+(0.3423*SQRT(I2))))</f>
        <v/>
      </c>
    </row>
  </sheetData>
  <phoneticPr fontId="2"/>
  <dataValidations count="4">
    <dataValidation type="decimal" imeMode="off" allowBlank="1" showInputMessage="1" showErrorMessage="1" sqref="B2">
      <formula1>40</formula1>
      <formula2>230</formula2>
    </dataValidation>
    <dataValidation type="decimal" imeMode="off" allowBlank="1" showInputMessage="1" showErrorMessage="1" sqref="C2">
      <formula1>1.4</formula1>
      <formula2>120</formula2>
    </dataValidation>
    <dataValidation type="decimal" imeMode="off" allowBlank="1" showInputMessage="1" showErrorMessage="1" sqref="E2:H2">
      <formula1>0.3</formula1>
      <formula2>99.9</formula2>
    </dataValidation>
    <dataValidation imeMode="off" allowBlank="1" showInputMessage="1" showErrorMessage="1" sqref="D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小林徹</dc:creator>
  <cp:lastModifiedBy>小林徹</cp:lastModifiedBy>
  <dcterms:created xsi:type="dcterms:W3CDTF">2015-12-16T10:50:39Z</dcterms:created>
  <dcterms:modified xsi:type="dcterms:W3CDTF">2016-04-02T07:41:17Z</dcterms:modified>
</cp:coreProperties>
</file>